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25" windowHeight="110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Лист1!$A$1:$F$36</definedName>
  </definedNames>
  <calcPr calcId="125725"/>
</workbook>
</file>

<file path=xl/calcChain.xml><?xml version="1.0" encoding="utf-8"?>
<calcChain xmlns="http://schemas.openxmlformats.org/spreadsheetml/2006/main">
  <c r="F16" i="1"/>
  <c r="C16"/>
  <c r="C24"/>
  <c r="D9" l="1"/>
  <c r="E9" s="1"/>
  <c r="C21"/>
  <c r="F26" l="1"/>
  <c r="C29" l="1"/>
  <c r="C25"/>
  <c r="C22"/>
  <c r="C23"/>
  <c r="F24"/>
  <c r="C28"/>
  <c r="D15"/>
  <c r="E15" s="1"/>
  <c r="F20"/>
  <c r="D11"/>
  <c r="E11" s="1"/>
  <c r="D13"/>
  <c r="E13" s="1"/>
  <c r="D14"/>
  <c r="E14" s="1"/>
  <c r="D12"/>
  <c r="E12" s="1"/>
  <c r="D10"/>
  <c r="E10" s="1"/>
  <c r="D8"/>
  <c r="E8" s="1"/>
  <c r="D4"/>
  <c r="F4" l="1"/>
  <c r="C17"/>
  <c r="F17" s="1"/>
  <c r="D16"/>
  <c r="E16"/>
  <c r="C34" l="1"/>
  <c r="F34" s="1"/>
</calcChain>
</file>

<file path=xl/sharedStrings.xml><?xml version="1.0" encoding="utf-8"?>
<sst xmlns="http://schemas.openxmlformats.org/spreadsheetml/2006/main" count="39" uniqueCount="39">
  <si>
    <t>Доходы:</t>
  </si>
  <si>
    <t>Расходы:</t>
  </si>
  <si>
    <t>Юрист</t>
  </si>
  <si>
    <t>Паспортист</t>
  </si>
  <si>
    <t>Заработная плата:</t>
  </si>
  <si>
    <t>Оклад, р</t>
  </si>
  <si>
    <t>НДФЛ (13%), р</t>
  </si>
  <si>
    <t>Сантехник</t>
  </si>
  <si>
    <t>Выплаты в год, р</t>
  </si>
  <si>
    <t>Страховые отчисления (30,2%)</t>
  </si>
  <si>
    <t>Выплаты в месяц, р</t>
  </si>
  <si>
    <t>Поступления от собственников жилых помещений и офисов в месяц, р</t>
  </si>
  <si>
    <t>В год, р</t>
  </si>
  <si>
    <t>Итого:</t>
  </si>
  <si>
    <t>без НДФЛ</t>
  </si>
  <si>
    <t>Обслуживание лифтов (2шт)</t>
  </si>
  <si>
    <t>Председатель Правления</t>
  </si>
  <si>
    <t>Техническое освидетельствование страхование лифтов</t>
  </si>
  <si>
    <t>Такском. Отчетность (обслуживание и лицензия)</t>
  </si>
  <si>
    <t>Услуги сторонних организаций:</t>
  </si>
  <si>
    <t>Подготовка дома к эксплуатации в зимний период:</t>
  </si>
  <si>
    <t>Плата за содержание и ремонт жилых и нежилых помещений за кв.м, р</t>
  </si>
  <si>
    <t>Площадь жилых и нежилыхпомещений, кв.м</t>
  </si>
  <si>
    <t>Инженер по обслуживанию ИТП (Работает в течении отопительного сезона. 7 месяцев по 12000р)</t>
  </si>
  <si>
    <t>Кусакин А.С.</t>
  </si>
  <si>
    <t>Обслуживание индивидуального теплового пункта (ИТП), включая промывку и опрессовку системы отопления</t>
  </si>
  <si>
    <t>Гл.бухгалтер</t>
  </si>
  <si>
    <t>Поддержка сайта</t>
  </si>
  <si>
    <t>Комиссия банка</t>
  </si>
  <si>
    <t>Оплата связи для устройств, ограничивающих въезд</t>
  </si>
  <si>
    <t>В месяц:</t>
  </si>
  <si>
    <t>Утверждаю</t>
  </si>
  <si>
    <t>Председатель правления ТСЖ "Зеленовский":</t>
  </si>
  <si>
    <t>Обследование вентканалов (1 раз в год), заземления</t>
  </si>
  <si>
    <t>Остаток на текущие расходы: материалы и з/ч для обслуживания и ремонта инженерных сетей дома. подготовка дома к зиме (ревизия, замена запорной арматуры, электрооборудования, шлагбаумов, запирающих устройств), расходные материалы. Ремонтно-строительные работы.</t>
  </si>
  <si>
    <t>Товарищество собственников жилья "Зеленовский". Финансовый план на 2024-2025г</t>
  </si>
  <si>
    <t>Заместитель председателя</t>
  </si>
  <si>
    <t>Специалист по клинингу, дворник(Уборка подъездов и дворовой территории)</t>
  </si>
  <si>
    <t>Размещение инф. в гис ЖКХ и ЕАИС ЖКХ по МО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</si>
</sst>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u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0" fillId="2" borderId="0" xfId="0" applyFill="1"/>
    <xf numFmtId="1" fontId="0" fillId="0" borderId="2" xfId="0" applyNumberFormat="1" applyBorder="1"/>
    <xf numFmtId="0" fontId="0" fillId="0" borderId="2" xfId="0" applyFont="1" applyBorder="1"/>
    <xf numFmtId="1" fontId="0" fillId="0" borderId="4" xfId="0" applyNumberFormat="1" applyBorder="1"/>
    <xf numFmtId="0" fontId="0" fillId="0" borderId="4" xfId="0" applyBorder="1"/>
    <xf numFmtId="0" fontId="0" fillId="0" borderId="5" xfId="0" applyBorder="1"/>
    <xf numFmtId="4" fontId="0" fillId="0" borderId="7" xfId="0" applyNumberFormat="1" applyBorder="1"/>
    <xf numFmtId="0" fontId="0" fillId="0" borderId="6" xfId="0" applyBorder="1"/>
    <xf numFmtId="4" fontId="0" fillId="0" borderId="8" xfId="0" applyNumberFormat="1" applyBorder="1"/>
    <xf numFmtId="0" fontId="0" fillId="0" borderId="9" xfId="0" applyBorder="1"/>
    <xf numFmtId="1" fontId="0" fillId="0" borderId="9" xfId="0" applyNumberFormat="1" applyBorder="1"/>
    <xf numFmtId="0" fontId="0" fillId="0" borderId="10" xfId="0" applyBorder="1"/>
    <xf numFmtId="1" fontId="0" fillId="0" borderId="11" xfId="0" applyNumberFormat="1" applyBorder="1"/>
    <xf numFmtId="1" fontId="0" fillId="0" borderId="12" xfId="0" applyNumberFormat="1" applyBorder="1"/>
    <xf numFmtId="0" fontId="0" fillId="2" borderId="5" xfId="0" applyFill="1" applyBorder="1"/>
    <xf numFmtId="0" fontId="0" fillId="0" borderId="13" xfId="0" applyBorder="1"/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/>
    <xf numFmtId="0" fontId="5" fillId="0" borderId="0" xfId="0" applyFont="1"/>
    <xf numFmtId="0" fontId="1" fillId="2" borderId="18" xfId="0" applyFont="1" applyFill="1" applyBorder="1" applyAlignment="1">
      <alignment wrapText="1"/>
    </xf>
    <xf numFmtId="0" fontId="0" fillId="2" borderId="19" xfId="0" applyFill="1" applyBorder="1"/>
    <xf numFmtId="1" fontId="1" fillId="2" borderId="4" xfId="0" applyNumberFormat="1" applyFont="1" applyFill="1" applyBorder="1"/>
    <xf numFmtId="1" fontId="0" fillId="2" borderId="4" xfId="0" applyNumberFormat="1" applyFill="1" applyBorder="1"/>
    <xf numFmtId="1" fontId="1" fillId="2" borderId="11" xfId="0" applyNumberFormat="1" applyFont="1" applyFill="1" applyBorder="1"/>
    <xf numFmtId="1" fontId="8" fillId="2" borderId="1" xfId="0" applyNumberFormat="1" applyFont="1" applyFill="1" applyBorder="1"/>
    <xf numFmtId="1" fontId="8" fillId="2" borderId="9" xfId="0" applyNumberFormat="1" applyFont="1" applyFill="1" applyBorder="1"/>
    <xf numFmtId="1" fontId="8" fillId="2" borderId="3" xfId="0" applyNumberFormat="1" applyFont="1" applyFill="1" applyBorder="1"/>
    <xf numFmtId="1" fontId="0" fillId="2" borderId="3" xfId="0" applyNumberFormat="1" applyFont="1" applyFill="1" applyBorder="1"/>
    <xf numFmtId="1" fontId="8" fillId="2" borderId="22" xfId="0" applyNumberFormat="1" applyFont="1" applyFill="1" applyBorder="1"/>
    <xf numFmtId="0" fontId="0" fillId="0" borderId="13" xfId="0" applyFont="1" applyBorder="1"/>
    <xf numFmtId="0" fontId="0" fillId="0" borderId="23" xfId="0" applyFont="1" applyBorder="1"/>
    <xf numFmtId="0" fontId="0" fillId="0" borderId="20" xfId="0" applyFont="1" applyBorder="1"/>
    <xf numFmtId="0" fontId="0" fillId="0" borderId="1" xfId="0" applyFont="1" applyBorder="1"/>
    <xf numFmtId="2" fontId="8" fillId="0" borderId="9" xfId="0" applyNumberFormat="1" applyFont="1" applyBorder="1"/>
    <xf numFmtId="0" fontId="0" fillId="0" borderId="6" xfId="0" applyFont="1" applyBorder="1"/>
    <xf numFmtId="0" fontId="0" fillId="0" borderId="4" xfId="0" applyFont="1" applyBorder="1"/>
    <xf numFmtId="0" fontId="0" fillId="0" borderId="0" xfId="0" applyFont="1" applyBorder="1"/>
    <xf numFmtId="0" fontId="0" fillId="0" borderId="11" xfId="0" applyFont="1" applyBorder="1"/>
    <xf numFmtId="4" fontId="8" fillId="0" borderId="24" xfId="0" applyNumberFormat="1" applyFont="1" applyBorder="1" applyAlignment="1">
      <alignment horizontal="right"/>
    </xf>
    <xf numFmtId="0" fontId="0" fillId="0" borderId="26" xfId="0" applyBorder="1"/>
    <xf numFmtId="0" fontId="0" fillId="0" borderId="27" xfId="0" applyBorder="1"/>
    <xf numFmtId="0" fontId="0" fillId="0" borderId="22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1" fillId="0" borderId="44" xfId="0" applyFont="1" applyBorder="1"/>
    <xf numFmtId="0" fontId="1" fillId="0" borderId="36" xfId="0" applyFont="1" applyBorder="1"/>
    <xf numFmtId="0" fontId="0" fillId="0" borderId="36" xfId="0" applyBorder="1"/>
    <xf numFmtId="0" fontId="0" fillId="0" borderId="36" xfId="0" applyFont="1" applyBorder="1" applyAlignment="1">
      <alignment wrapText="1"/>
    </xf>
    <xf numFmtId="0" fontId="0" fillId="0" borderId="33" xfId="0" applyFont="1" applyBorder="1"/>
    <xf numFmtId="0" fontId="4" fillId="0" borderId="34" xfId="0" applyFont="1" applyBorder="1" applyAlignment="1">
      <alignment wrapText="1"/>
    </xf>
    <xf numFmtId="0" fontId="0" fillId="2" borderId="36" xfId="0" applyFill="1" applyBorder="1"/>
    <xf numFmtId="0" fontId="0" fillId="0" borderId="37" xfId="0" applyBorder="1"/>
    <xf numFmtId="4" fontId="0" fillId="0" borderId="6" xfId="0" applyNumberFormat="1" applyFill="1" applyBorder="1"/>
    <xf numFmtId="2" fontId="8" fillId="0" borderId="12" xfId="0" applyNumberFormat="1" applyFont="1" applyFill="1" applyBorder="1"/>
    <xf numFmtId="2" fontId="8" fillId="0" borderId="21" xfId="0" applyNumberFormat="1" applyFont="1" applyFill="1" applyBorder="1"/>
    <xf numFmtId="2" fontId="8" fillId="0" borderId="9" xfId="0" applyNumberFormat="1" applyFont="1" applyFill="1" applyBorder="1"/>
    <xf numFmtId="2" fontId="8" fillId="0" borderId="8" xfId="0" applyNumberFormat="1" applyFont="1" applyFill="1" applyBorder="1"/>
    <xf numFmtId="1" fontId="4" fillId="2" borderId="45" xfId="0" applyNumberFormat="1" applyFont="1" applyFill="1" applyBorder="1" applyAlignment="1"/>
    <xf numFmtId="1" fontId="3" fillId="2" borderId="46" xfId="0" applyNumberFormat="1" applyFont="1" applyFill="1" applyBorder="1" applyAlignment="1"/>
    <xf numFmtId="1" fontId="3" fillId="2" borderId="47" xfId="0" applyNumberFormat="1" applyFont="1" applyFill="1" applyBorder="1" applyAlignment="1"/>
    <xf numFmtId="2" fontId="11" fillId="0" borderId="9" xfId="0" applyNumberFormat="1" applyFont="1" applyFill="1" applyBorder="1"/>
    <xf numFmtId="0" fontId="0" fillId="3" borderId="10" xfId="0" applyFill="1" applyBorder="1"/>
    <xf numFmtId="0" fontId="0" fillId="3" borderId="33" xfId="0" applyFill="1" applyBorder="1"/>
    <xf numFmtId="1" fontId="0" fillId="3" borderId="2" xfId="0" applyNumberFormat="1" applyFill="1" applyBorder="1"/>
    <xf numFmtId="1" fontId="0" fillId="3" borderId="12" xfId="0" applyNumberFormat="1" applyFill="1" applyBorder="1"/>
    <xf numFmtId="0" fontId="0" fillId="3" borderId="0" xfId="0" applyFill="1"/>
    <xf numFmtId="0" fontId="0" fillId="0" borderId="13" xfId="0" applyBorder="1" applyAlignment="1">
      <alignment horizontal="left" vertical="center"/>
    </xf>
    <xf numFmtId="0" fontId="6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4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9" xfId="0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6" fillId="0" borderId="40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4" fontId="1" fillId="0" borderId="17" xfId="0" applyNumberFormat="1" applyFont="1" applyFill="1" applyBorder="1" applyAlignment="1">
      <alignment horizontal="center"/>
    </xf>
    <xf numFmtId="4" fontId="1" fillId="0" borderId="16" xfId="0" applyNumberFormat="1" applyFont="1" applyFill="1" applyBorder="1" applyAlignment="1">
      <alignment horizontal="center"/>
    </xf>
    <xf numFmtId="0" fontId="8" fillId="2" borderId="35" xfId="0" applyFont="1" applyFill="1" applyBorder="1" applyAlignment="1">
      <alignment horizontal="left" wrapText="1"/>
    </xf>
    <xf numFmtId="0" fontId="8" fillId="2" borderId="36" xfId="0" applyFont="1" applyFill="1" applyBorder="1" applyAlignment="1">
      <alignment horizontal="left" wrapText="1"/>
    </xf>
    <xf numFmtId="0" fontId="8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9" fillId="0" borderId="37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" fontId="8" fillId="0" borderId="1" xfId="0" applyNumberFormat="1" applyFont="1" applyFill="1" applyBorder="1"/>
    <xf numFmtId="2" fontId="0" fillId="0" borderId="1" xfId="0" applyNumberFormat="1" applyFont="1" applyBorder="1"/>
    <xf numFmtId="2" fontId="0" fillId="0" borderId="2" xfId="0" applyNumberFormat="1" applyFont="1" applyBorder="1"/>
    <xf numFmtId="2" fontId="0" fillId="0" borderId="20" xfId="0" applyNumberFormat="1" applyFont="1" applyBorder="1"/>
    <xf numFmtId="2" fontId="0" fillId="0" borderId="6" xfId="0" applyNumberFormat="1" applyFont="1" applyBorder="1"/>
    <xf numFmtId="1" fontId="11" fillId="0" borderId="4" xfId="0" applyNumberFormat="1" applyFont="1" applyBorder="1" applyAlignment="1"/>
    <xf numFmtId="1" fontId="11" fillId="0" borderId="23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tabSelected="1" topLeftCell="A10" workbookViewId="0">
      <selection sqref="A1:F36"/>
    </sheetView>
  </sheetViews>
  <sheetFormatPr defaultRowHeight="15"/>
  <cols>
    <col min="1" max="1" width="16.7109375" customWidth="1"/>
    <col min="2" max="2" width="34.85546875" customWidth="1"/>
    <col min="3" max="3" width="21.28515625" customWidth="1"/>
    <col min="4" max="4" width="14.85546875" customWidth="1"/>
    <col min="5" max="5" width="14.28515625" customWidth="1"/>
    <col min="6" max="6" width="15.7109375" customWidth="1"/>
  </cols>
  <sheetData>
    <row r="1" spans="1:6" ht="16.5" thickBot="1">
      <c r="A1" s="74" t="s">
        <v>35</v>
      </c>
      <c r="B1" s="75"/>
      <c r="C1" s="75"/>
      <c r="D1" s="75"/>
      <c r="E1" s="75"/>
      <c r="F1" s="76"/>
    </row>
    <row r="2" spans="1:6">
      <c r="A2" s="82" t="s">
        <v>0</v>
      </c>
      <c r="B2" s="83"/>
      <c r="C2" s="83"/>
      <c r="D2" s="83"/>
      <c r="E2" s="83"/>
      <c r="F2" s="84"/>
    </row>
    <row r="3" spans="1:6" s="21" customFormat="1" ht="60" customHeight="1">
      <c r="A3" s="85" t="s">
        <v>21</v>
      </c>
      <c r="B3" s="86"/>
      <c r="C3" s="19" t="s">
        <v>22</v>
      </c>
      <c r="D3" s="77" t="s">
        <v>11</v>
      </c>
      <c r="E3" s="78"/>
      <c r="F3" s="20" t="s">
        <v>12</v>
      </c>
    </row>
    <row r="4" spans="1:6" ht="15.75" thickBot="1">
      <c r="A4" s="90">
        <v>34</v>
      </c>
      <c r="B4" s="91"/>
      <c r="C4" s="59">
        <v>6429.83</v>
      </c>
      <c r="D4" s="9">
        <f>A4*C4</f>
        <v>218614.22</v>
      </c>
      <c r="E4" s="10"/>
      <c r="F4" s="11">
        <f>D4*12</f>
        <v>2623370.64</v>
      </c>
    </row>
    <row r="5" spans="1:6" ht="16.5" thickBot="1">
      <c r="A5" s="87" t="s">
        <v>1</v>
      </c>
      <c r="B5" s="88"/>
      <c r="C5" s="88"/>
      <c r="D5" s="88"/>
      <c r="E5" s="88"/>
      <c r="F5" s="89"/>
    </row>
    <row r="6" spans="1:6">
      <c r="A6" s="58"/>
      <c r="B6" s="51" t="s">
        <v>4</v>
      </c>
      <c r="C6" s="79" t="s">
        <v>10</v>
      </c>
      <c r="D6" s="80"/>
      <c r="E6" s="81"/>
      <c r="F6" s="47" t="s">
        <v>8</v>
      </c>
    </row>
    <row r="7" spans="1:6" ht="15.75" customHeight="1">
      <c r="A7" s="8"/>
      <c r="B7" s="52"/>
      <c r="C7" s="1" t="s">
        <v>5</v>
      </c>
      <c r="D7" s="1" t="s">
        <v>6</v>
      </c>
      <c r="E7" s="22" t="s">
        <v>14</v>
      </c>
      <c r="F7" s="12"/>
    </row>
    <row r="8" spans="1:6">
      <c r="A8" s="8"/>
      <c r="B8" s="53" t="s">
        <v>16</v>
      </c>
      <c r="C8" s="2">
        <v>25000</v>
      </c>
      <c r="D8" s="2">
        <f>C8*13%</f>
        <v>3250</v>
      </c>
      <c r="E8" s="2">
        <f t="shared" ref="E8:E15" si="0">C8-D8</f>
        <v>21750</v>
      </c>
      <c r="F8" s="13"/>
    </row>
    <row r="9" spans="1:6">
      <c r="A9" s="8"/>
      <c r="B9" s="53" t="s">
        <v>36</v>
      </c>
      <c r="C9" s="2">
        <v>13000</v>
      </c>
      <c r="D9" s="2">
        <f>C9*13%</f>
        <v>1690</v>
      </c>
      <c r="E9" s="2">
        <f>C9-D9</f>
        <v>11310</v>
      </c>
      <c r="F9" s="13"/>
    </row>
    <row r="10" spans="1:6" ht="46.5" customHeight="1">
      <c r="A10" s="8"/>
      <c r="B10" s="54" t="s">
        <v>23</v>
      </c>
      <c r="C10" s="2">
        <v>7000</v>
      </c>
      <c r="D10" s="2">
        <f>C10*13%</f>
        <v>910</v>
      </c>
      <c r="E10" s="2">
        <f t="shared" si="0"/>
        <v>6090</v>
      </c>
      <c r="F10" s="13"/>
    </row>
    <row r="11" spans="1:6">
      <c r="A11" s="8"/>
      <c r="B11" s="53" t="s">
        <v>26</v>
      </c>
      <c r="C11" s="2">
        <v>18000</v>
      </c>
      <c r="D11" s="2">
        <f>C11*0.13</f>
        <v>2340</v>
      </c>
      <c r="E11" s="2">
        <f t="shared" si="0"/>
        <v>15660</v>
      </c>
      <c r="F11" s="13"/>
    </row>
    <row r="12" spans="1:6" hidden="1">
      <c r="A12" s="8"/>
      <c r="B12" s="53" t="s">
        <v>2</v>
      </c>
      <c r="C12" s="2"/>
      <c r="D12" s="2">
        <f>C12*13%</f>
        <v>0</v>
      </c>
      <c r="E12" s="2">
        <f t="shared" si="0"/>
        <v>0</v>
      </c>
      <c r="F12" s="13"/>
    </row>
    <row r="13" spans="1:6">
      <c r="A13" s="14"/>
      <c r="B13" s="55" t="s">
        <v>7</v>
      </c>
      <c r="C13" s="4">
        <v>15000</v>
      </c>
      <c r="D13" s="6">
        <f>C13*13%</f>
        <v>1950</v>
      </c>
      <c r="E13" s="7">
        <f t="shared" si="0"/>
        <v>13050</v>
      </c>
      <c r="F13" s="15"/>
    </row>
    <row r="14" spans="1:6" s="72" customFormat="1" hidden="1">
      <c r="A14" s="68"/>
      <c r="B14" s="69" t="s">
        <v>3</v>
      </c>
      <c r="C14" s="70"/>
      <c r="D14" s="70">
        <f>C14*13%</f>
        <v>0</v>
      </c>
      <c r="E14" s="70">
        <f t="shared" si="0"/>
        <v>0</v>
      </c>
      <c r="F14" s="71"/>
    </row>
    <row r="15" spans="1:6" ht="45" customHeight="1">
      <c r="A15" s="14"/>
      <c r="B15" s="56" t="s">
        <v>37</v>
      </c>
      <c r="C15" s="23">
        <v>17000</v>
      </c>
      <c r="D15" s="4">
        <f>C15*13%</f>
        <v>2210</v>
      </c>
      <c r="E15" s="4">
        <f t="shared" si="0"/>
        <v>14790</v>
      </c>
      <c r="F15" s="16"/>
    </row>
    <row r="16" spans="1:6">
      <c r="A16" s="17" t="s">
        <v>13</v>
      </c>
      <c r="B16" s="57"/>
      <c r="C16" s="112">
        <f>SUM(C8,C9,C11,C12,C13,C14,C15)+C10</f>
        <v>95000</v>
      </c>
      <c r="D16" s="30">
        <f>SUM(D8:D15)</f>
        <v>12350</v>
      </c>
      <c r="E16" s="30">
        <f>SUM(E8:E15)</f>
        <v>82650</v>
      </c>
      <c r="F16" s="31">
        <f>SUM(C16*12)</f>
        <v>1140000</v>
      </c>
    </row>
    <row r="17" spans="1:6" ht="18" customHeight="1">
      <c r="A17" s="92" t="s">
        <v>9</v>
      </c>
      <c r="B17" s="93"/>
      <c r="C17" s="32">
        <f>C16*30.2%</f>
        <v>28690</v>
      </c>
      <c r="D17" s="33"/>
      <c r="E17" s="33"/>
      <c r="F17" s="34">
        <f>SUM(C17*12)</f>
        <v>344280</v>
      </c>
    </row>
    <row r="18" spans="1:6" ht="15.75" thickBot="1">
      <c r="A18" s="25"/>
      <c r="B18" s="26"/>
      <c r="C18" s="27"/>
      <c r="D18" s="28"/>
      <c r="E18" s="28"/>
      <c r="F18" s="29"/>
    </row>
    <row r="19" spans="1:6" s="3" customFormat="1" ht="15.75">
      <c r="A19" s="104" t="s">
        <v>19</v>
      </c>
      <c r="B19" s="105"/>
      <c r="C19" s="64" t="s">
        <v>30</v>
      </c>
      <c r="D19" s="65"/>
      <c r="E19" s="65"/>
      <c r="F19" s="66"/>
    </row>
    <row r="20" spans="1:6" ht="16.5" customHeight="1">
      <c r="A20" s="102" t="s">
        <v>15</v>
      </c>
      <c r="B20" s="103"/>
      <c r="C20" s="113">
        <v>18000</v>
      </c>
      <c r="D20" s="38"/>
      <c r="E20" s="38"/>
      <c r="F20" s="39">
        <f>C20*12</f>
        <v>216000</v>
      </c>
    </row>
    <row r="21" spans="1:6" ht="16.5" customHeight="1">
      <c r="A21" s="94" t="s">
        <v>17</v>
      </c>
      <c r="B21" s="95"/>
      <c r="C21" s="113">
        <f>F21/12</f>
        <v>1666.6666666666667</v>
      </c>
      <c r="D21" s="38"/>
      <c r="E21" s="38"/>
      <c r="F21" s="39">
        <v>20000</v>
      </c>
    </row>
    <row r="22" spans="1:6" ht="16.5" customHeight="1">
      <c r="A22" s="108" t="s">
        <v>38</v>
      </c>
      <c r="B22" s="109"/>
      <c r="C22" s="113">
        <f>F22/12</f>
        <v>3250</v>
      </c>
      <c r="D22" s="38"/>
      <c r="E22" s="38"/>
      <c r="F22" s="67">
        <v>39000</v>
      </c>
    </row>
    <row r="23" spans="1:6" ht="16.5" customHeight="1">
      <c r="A23" s="94" t="s">
        <v>27</v>
      </c>
      <c r="B23" s="95"/>
      <c r="C23" s="113">
        <f>F23/12</f>
        <v>850</v>
      </c>
      <c r="D23" s="38"/>
      <c r="E23" s="38"/>
      <c r="F23" s="62">
        <v>10200</v>
      </c>
    </row>
    <row r="24" spans="1:6" ht="16.5" customHeight="1">
      <c r="A24" s="94" t="s">
        <v>28</v>
      </c>
      <c r="B24" s="95"/>
      <c r="C24" s="113">
        <f>2800+2800</f>
        <v>5600</v>
      </c>
      <c r="D24" s="38"/>
      <c r="E24" s="38"/>
      <c r="F24" s="62">
        <f>C24*12</f>
        <v>67200</v>
      </c>
    </row>
    <row r="25" spans="1:6" ht="16.5" customHeight="1">
      <c r="A25" s="94" t="s">
        <v>18</v>
      </c>
      <c r="B25" s="95"/>
      <c r="C25" s="113">
        <f>F25/12</f>
        <v>1341.6666666666667</v>
      </c>
      <c r="D25" s="38"/>
      <c r="E25" s="38"/>
      <c r="F25" s="62">
        <v>16100</v>
      </c>
    </row>
    <row r="26" spans="1:6" ht="16.5" customHeight="1" thickBot="1">
      <c r="A26" s="110" t="s">
        <v>29</v>
      </c>
      <c r="B26" s="111"/>
      <c r="C26" s="114">
        <v>5000</v>
      </c>
      <c r="D26" s="5"/>
      <c r="E26" s="5"/>
      <c r="F26" s="60">
        <f>C26*12</f>
        <v>60000</v>
      </c>
    </row>
    <row r="27" spans="1:6" ht="16.5" customHeight="1">
      <c r="A27" s="106" t="s">
        <v>20</v>
      </c>
      <c r="B27" s="107"/>
      <c r="C27" s="115"/>
      <c r="D27" s="37"/>
      <c r="E27" s="37"/>
      <c r="F27" s="61"/>
    </row>
    <row r="28" spans="1:6" ht="16.5" customHeight="1">
      <c r="A28" s="94" t="s">
        <v>33</v>
      </c>
      <c r="B28" s="95"/>
      <c r="C28" s="113">
        <f>F28/12</f>
        <v>2166.6666666666665</v>
      </c>
      <c r="D28" s="38"/>
      <c r="E28" s="38"/>
      <c r="F28" s="62">
        <v>26000</v>
      </c>
    </row>
    <row r="29" spans="1:6" ht="32.25" customHeight="1" thickBot="1">
      <c r="A29" s="100" t="s">
        <v>25</v>
      </c>
      <c r="B29" s="101"/>
      <c r="C29" s="116">
        <f>F29/12</f>
        <v>2500</v>
      </c>
      <c r="D29" s="40"/>
      <c r="E29" s="40"/>
      <c r="F29" s="63">
        <v>30000</v>
      </c>
    </row>
    <row r="30" spans="1:6" ht="15" customHeight="1">
      <c r="A30" s="96" t="s">
        <v>34</v>
      </c>
      <c r="B30" s="97"/>
      <c r="C30" s="41"/>
      <c r="D30" s="42"/>
      <c r="E30" s="41"/>
      <c r="F30" s="43"/>
    </row>
    <row r="31" spans="1:6">
      <c r="A31" s="96"/>
      <c r="B31" s="97"/>
      <c r="C31" s="117"/>
      <c r="D31" s="42"/>
      <c r="E31" s="41"/>
      <c r="F31" s="43"/>
    </row>
    <row r="32" spans="1:6">
      <c r="A32" s="96"/>
      <c r="B32" s="97"/>
      <c r="C32" s="117"/>
      <c r="D32" s="42"/>
      <c r="E32" s="41"/>
      <c r="F32" s="43"/>
    </row>
    <row r="33" spans="1:6">
      <c r="A33" s="96"/>
      <c r="B33" s="97"/>
      <c r="C33" s="117"/>
      <c r="D33" s="42"/>
      <c r="E33" s="41"/>
      <c r="F33" s="43"/>
    </row>
    <row r="34" spans="1:6" ht="30.75" customHeight="1" thickBot="1">
      <c r="A34" s="98"/>
      <c r="B34" s="99"/>
      <c r="C34" s="118">
        <f>SUM(D4-C16-C17-C20-C21-C22-C23-C24-C25-C26-C28-C29)</f>
        <v>54549.22</v>
      </c>
      <c r="D34" s="35"/>
      <c r="E34" s="36"/>
      <c r="F34" s="44">
        <f>C34*12</f>
        <v>654590.64</v>
      </c>
    </row>
    <row r="35" spans="1:6">
      <c r="A35" s="48"/>
      <c r="B35" s="49"/>
      <c r="C35" s="49"/>
      <c r="D35" s="49"/>
      <c r="E35" s="49"/>
      <c r="F35" s="50"/>
    </row>
    <row r="36" spans="1:6" ht="15.75" thickBot="1">
      <c r="A36" s="45" t="s">
        <v>31</v>
      </c>
      <c r="B36" s="73" t="s">
        <v>32</v>
      </c>
      <c r="C36" s="73"/>
      <c r="D36" s="73"/>
      <c r="E36" s="18" t="s">
        <v>24</v>
      </c>
      <c r="F36" s="46"/>
    </row>
    <row r="40" spans="1:6">
      <c r="A40" s="24"/>
      <c r="B40" s="24"/>
    </row>
    <row r="41" spans="1:6">
      <c r="A41" s="24"/>
      <c r="B41" s="24"/>
    </row>
  </sheetData>
  <mergeCells count="21">
    <mergeCell ref="A21:B21"/>
    <mergeCell ref="A25:B25"/>
    <mergeCell ref="A22:B22"/>
    <mergeCell ref="A23:B23"/>
    <mergeCell ref="A26:B26"/>
    <mergeCell ref="B36:D36"/>
    <mergeCell ref="A1:F1"/>
    <mergeCell ref="D3:E3"/>
    <mergeCell ref="C6:E6"/>
    <mergeCell ref="A2:F2"/>
    <mergeCell ref="A3:B3"/>
    <mergeCell ref="A5:F5"/>
    <mergeCell ref="A4:B4"/>
    <mergeCell ref="A17:B17"/>
    <mergeCell ref="A28:B28"/>
    <mergeCell ref="A30:B34"/>
    <mergeCell ref="A29:B29"/>
    <mergeCell ref="A24:B24"/>
    <mergeCell ref="A20:B20"/>
    <mergeCell ref="A19:B19"/>
    <mergeCell ref="A27:B27"/>
  </mergeCells>
  <phoneticPr fontId="2" type="noConversion"/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a.kusakin</dc:creator>
  <cp:lastModifiedBy>MYComp</cp:lastModifiedBy>
  <cp:lastPrinted>2025-04-26T07:23:16Z</cp:lastPrinted>
  <dcterms:created xsi:type="dcterms:W3CDTF">2012-05-22T11:14:59Z</dcterms:created>
  <dcterms:modified xsi:type="dcterms:W3CDTF">2025-04-26T07:31:10Z</dcterms:modified>
</cp:coreProperties>
</file>